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6ABD997C-62E6-4350-8FE2-906299FF8ED1}" xr6:coauthVersionLast="47" xr6:coauthVersionMax="47" xr10:uidLastSave="{00000000-0000-0000-0000-000000000000}"/>
  <bookViews>
    <workbookView xWindow="-120" yWindow="-120" windowWidth="29040" windowHeight="15840" tabRatio="699" activeTab="1"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1" i="147" l="1"/>
  <c r="H161" i="147"/>
  <c r="E266" i="152"/>
  <c r="E161" i="147"/>
  <c r="G161" i="147"/>
  <c r="E160" i="147"/>
  <c r="G160" i="147"/>
  <c r="C26" i="146"/>
  <c r="H26" i="146"/>
  <c r="G26" i="146"/>
  <c r="F26" i="146"/>
  <c r="E26" i="146"/>
  <c r="G159" i="147"/>
  <c r="G158" i="147"/>
  <c r="E159" i="147"/>
  <c r="E265" i="152"/>
  <c r="E264" i="152"/>
  <c r="E158" i="147"/>
  <c r="E263" i="152"/>
  <c r="E262" i="152"/>
  <c r="E157" i="147"/>
  <c r="G157" i="147"/>
  <c r="G155" i="147"/>
  <c r="G156" i="147"/>
  <c r="H160" i="147" l="1"/>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<sst xmlns="http://schemas.openxmlformats.org/spreadsheetml/2006/main" count="93" uniqueCount="72">
  <si>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</si>
  <si>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</si>
  <si>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</si>
  <si>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</si>
  <si>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</si>
  <si>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</si>
  <si>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</si>
  <si>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</si>
  <si>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</si>
  <si>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</si>
  <si>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</si>
  <si>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</si>
  <si>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</si>
  <si>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</si>
  <si>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</si>
  <si>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</si>
  <si>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</si>
  <si>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</si>
  <si>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</si>
  <si>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</si>
  <si>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</si>
  <si>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Percentage share of liquid sales (Kantar)</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</si>
  <si>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</si>
  <si>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</si>
  <si>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</si>
  <si>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</si>
  <si>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</si>
  <si>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</si>
  <si>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</si>
  <si>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</si>
  <si>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</si>
  <si>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</si>
  <si>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</si>
  <si>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</si>
  <si>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</si>
  <si>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</si>
  <si>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</si>
  <si>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</si>
  <si>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</si>
  <si>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</si>
  <si>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</si>
  <si>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</si>
  <si>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</si>
  <si>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</si>
  <si>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</si>
  <si>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</si>
  <si>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</si>
  <si>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</si>
  <si>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</si>
  <si>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</si>
  <si>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</si>
  <si>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</si>
  <si>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</si>
  <si>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</si>
  <si>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</si>
  <si>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</si>
  <si>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</si>
  <si>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</si>
  <si>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</si>
  <si>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</si>
  <si>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</si>
  <si>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</si>
  <si>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</si>
  <si>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</si>
  <si>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</si>
  <si>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</si>
  <si>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</si>
  <si>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</si>
  <si>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</si>
  <si>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 xml:space="preserve"> ©Agriculture and Horticulture Development Board 2025. All rights reserved.</t>
  </si>
  <si>
    <t>Kantar/Nielsen (52 week)</t>
  </si>
  <si>
    <r>
      <rPr>
        <b/>
        <sz val="12"/>
        <color rgb="FF575756"/>
        <rFont val="Arial"/>
        <family val="2"/>
      </rPr>
      <t>Last Updated:</t>
    </r>
    <r>
      <rPr>
        <sz val="12"/>
        <color rgb="FF575756"/>
        <rFont val="Arial"/>
        <family val="2"/>
      </rPr>
      <t xml:space="preserve"> 27/03/2025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</si>
</sst>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4">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income'!$B$9:$B$309</c:f>
              <c:numCache>
                <c:formatCode>mmm\-yy</c:formatCode>
                <c:ptCount val="301"/>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numCache>
            </c:numRef>
          </c:cat>
          <c:val>
            <c:numRef>
              <c:f>'Cream income'!$D$9:$D$308</c:f>
              <c:numCache>
                <c:formatCode>#,##0.00</c:formatCode>
                <c:ptCount val="300"/>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621"/>
        </c:scaling>
        <c:delete val="0"/>
        <c:axPos val="b"/>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Source: AHDB</a:t>
                </a:r>
              </a:p>
            </c:rich>
          </c:tx>
          <c:layout>
            <c:manualLayout>
              <c:xMode val="edge"/>
              <c:yMode val="edge"/>
              <c:x val="9.6975308641975098E-4"/>
              <c:y val="0.948406250000000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24131</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22004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670820</xdr:colOff>
      <xdr:row>1</xdr:row>
      <xdr:rowOff>21570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516890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2E8D36DE-1482-491E-855E-4B2F3AADA7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6"/>
  <sheetViews>
    <sheetView zoomScaleNormal="100" zoomScaleSheetLayoutView="143" zoomScalePageLayoutView="123" workbookViewId="0">
      <pane xSplit="2" ySplit="8" topLeftCell="C258" activePane="bottomRight" state="frozen"/>
      <selection activeCell="C241" sqref="C241"/>
      <selection pane="topRight" activeCell="C241" sqref="C241"/>
      <selection pane="bottomLeft" activeCell="C241" sqref="C241"/>
      <selection pane="bottomRight" activeCell="G265" sqref="G265"/>
    </sheetView>
  </sheetViews>
  <sheetFormatPr defaultColWidth="11.42578125" defaultRowHeight="15"/>
  <cols>
    <col min="1" max="1" width="8.85546875" style="69" customWidth="1"/>
    <col min="2" max="2" width="12" style="69" customWidth="1"/>
    <col min="3" max="3" width="17" style="69" customWidth="1"/>
    <col min="4" max="4" width="15.85546875" style="69" customWidth="1"/>
    <col min="5" max="5" width="16" style="69" customWidth="1"/>
    <col min="6" max="10" width="11.42578125" style="69"/>
    <col min="11" max="11" width="9.85546875" style="69" customWidth="1"/>
    <col min="12" max="16384" width="11.42578125" style="69"/>
  </cols>
  <sheetData>
    <row r="1" spans="1:20" s="64" customFormat="1" ht="27" customHeight="1"/>
    <row r="2" spans="1:20" s="66" customFormat="1" ht="21" customHeight="1">
      <c r="A2" s="77" t="s">
        <v>46</v>
      </c>
      <c r="B2" s="77"/>
      <c r="C2" s="77"/>
      <c r="D2" s="77"/>
      <c r="E2" s="77"/>
      <c r="F2" s="77"/>
      <c r="G2" s="77"/>
      <c r="H2" s="77"/>
      <c r="I2" s="77"/>
      <c r="J2" s="77"/>
      <c r="L2" s="65"/>
    </row>
    <row r="3" spans="1:20" ht="15" customHeight="1">
      <c r="A3" s="67" t="s">
        <v>64</v>
      </c>
      <c r="B3" s="67"/>
      <c r="C3" s="67"/>
      <c r="D3" s="67"/>
      <c r="E3" s="67"/>
      <c r="F3" s="67"/>
      <c r="G3" s="67"/>
      <c r="H3" s="67"/>
      <c r="I3" s="67"/>
      <c r="J3" s="67"/>
      <c r="L3" s="68"/>
    </row>
    <row r="4" spans="1:20" s="70" customFormat="1" ht="13.5" customHeight="1">
      <c r="A4" s="67" t="s">
        <v>51</v>
      </c>
      <c r="B4" s="67"/>
      <c r="C4" s="67"/>
      <c r="D4" s="67"/>
      <c r="E4" s="67"/>
      <c r="F4" s="67"/>
      <c r="G4" s="67"/>
      <c r="H4" s="67"/>
      <c r="I4" s="67"/>
      <c r="J4" s="67"/>
      <c r="L4" s="68"/>
      <c r="N4" s="71"/>
      <c r="O4" s="71"/>
      <c r="P4" s="71"/>
      <c r="Q4" s="71"/>
      <c r="R4" s="71"/>
      <c r="S4" s="71"/>
      <c r="T4" s="71"/>
    </row>
    <row r="5" spans="1:20" s="70" customFormat="1" ht="14.25" customHeight="1">
      <c r="A5" s="67" t="s">
        <v>71</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7.25">
      <c r="B7" s="72" t="s">
        <v>3</v>
      </c>
      <c r="C7" s="73" t="s">
        <v>44</v>
      </c>
      <c r="D7" s="73" t="s">
        <v>30</v>
      </c>
      <c r="E7" s="73" t="s">
        <v>45</v>
      </c>
    </row>
    <row r="8" spans="1:20" ht="15.75">
      <c r="B8" s="72"/>
      <c r="C8" s="74" t="s">
        <v>4</v>
      </c>
      <c r="D8" s="74" t="s">
        <v>31</v>
      </c>
      <c r="E8" s="74" t="s">
        <v>31</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5.95" customHeight="1">
      <c r="B207" s="78">
        <v>43922</v>
      </c>
      <c r="C207" s="80">
        <v>900</v>
      </c>
      <c r="D207" s="81">
        <v>5.0970992681974536</v>
      </c>
      <c r="E207" s="81">
        <f t="shared" ref="E207" si="6">D207-D206</f>
        <v>-2.1133818755213367</v>
      </c>
      <c r="F207" s="76"/>
      <c r="G207" s="76"/>
      <c r="H207" s="76"/>
      <c r="I207" s="76"/>
      <c r="J207" s="76"/>
      <c r="K207" s="76"/>
      <c r="L207" s="76"/>
    </row>
    <row r="208" spans="2:20" ht="15.95" customHeight="1">
      <c r="B208" s="79">
        <v>43952</v>
      </c>
      <c r="C208" s="82">
        <v>1170</v>
      </c>
      <c r="D208" s="83">
        <v>6.6471461440140587</v>
      </c>
      <c r="E208" s="83">
        <f>D208-D207</f>
        <v>1.5500468758166051</v>
      </c>
      <c r="O208" s="75"/>
      <c r="P208" s="75"/>
      <c r="Q208" s="75"/>
      <c r="R208" s="75"/>
      <c r="S208" s="75"/>
      <c r="T208" s="75"/>
    </row>
    <row r="209" spans="2:20" ht="15.95"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5.95" customHeight="1">
      <c r="B211" s="78">
        <v>44044</v>
      </c>
      <c r="C211" s="80">
        <v>1480</v>
      </c>
      <c r="D211" s="81">
        <v>8.389022978995051</v>
      </c>
      <c r="E211" s="81">
        <f t="shared" si="8"/>
        <v>0.24327088617778792</v>
      </c>
    </row>
    <row r="212" spans="2:20" ht="15.95"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sheetData>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zoomScale="85" zoomScaleNormal="85" workbookViewId="0">
      <selection activeCell="V33" sqref="V33"/>
    </sheetView>
  </sheetViews>
  <sheetFormatPr defaultColWidth="9.140625" defaultRowHeight="12.75"/>
  <cols>
    <col min="1" max="16384" width="9.140625" style="44"/>
  </cols>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zoomScaleNormal="100" workbookViewId="0">
      <selection activeCell="M13" sqref="M13"/>
    </sheetView>
  </sheetViews>
  <sheetFormatPr defaultRowHeight="12.75"/>
  <cols>
    <col min="1" max="1" width="21" style="53" customWidth="1"/>
    <col min="2" max="2" width="4.42578125" style="53" customWidth="1"/>
    <col min="3" max="3" width="17.140625" style="53" customWidth="1"/>
    <col min="4" max="6" width="25.85546875" style="53" customWidth="1"/>
    <col min="7" max="259" width="9.140625" style="53"/>
    <col min="260" max="260" width="9" style="53" customWidth="1"/>
    <col min="261" max="261" width="11.5703125" style="53" customWidth="1"/>
    <col min="262" max="262" width="13" style="53" customWidth="1"/>
    <col min="263" max="515" width="9.140625" style="53"/>
    <col min="516" max="516" width="9" style="53" customWidth="1"/>
    <col min="517" max="517" width="11.5703125" style="53" customWidth="1"/>
    <col min="518" max="518" width="13" style="53" customWidth="1"/>
    <col min="519" max="771" width="9.140625" style="53"/>
    <col min="772" max="772" width="9" style="53" customWidth="1"/>
    <col min="773" max="773" width="11.5703125" style="53" customWidth="1"/>
    <col min="774" max="774" width="13" style="53" customWidth="1"/>
    <col min="775" max="1027" width="9.140625" style="53"/>
    <col min="1028" max="1028" width="9" style="53" customWidth="1"/>
    <col min="1029" max="1029" width="11.5703125" style="53" customWidth="1"/>
    <col min="1030" max="1030" width="13" style="53" customWidth="1"/>
    <col min="1031" max="1283" width="9.140625" style="53"/>
    <col min="1284" max="1284" width="9" style="53" customWidth="1"/>
    <col min="1285" max="1285" width="11.5703125" style="53" customWidth="1"/>
    <col min="1286" max="1286" width="13" style="53" customWidth="1"/>
    <col min="1287" max="1539" width="9.140625" style="53"/>
    <col min="1540" max="1540" width="9" style="53" customWidth="1"/>
    <col min="1541" max="1541" width="11.5703125" style="53" customWidth="1"/>
    <col min="1542" max="1542" width="13" style="53" customWidth="1"/>
    <col min="1543" max="1795" width="9.140625" style="53"/>
    <col min="1796" max="1796" width="9" style="53" customWidth="1"/>
    <col min="1797" max="1797" width="11.5703125" style="53" customWidth="1"/>
    <col min="1798" max="1798" width="13" style="53" customWidth="1"/>
    <col min="1799" max="2051" width="9.140625" style="53"/>
    <col min="2052" max="2052" width="9" style="53" customWidth="1"/>
    <col min="2053" max="2053" width="11.5703125" style="53" customWidth="1"/>
    <col min="2054" max="2054" width="13" style="53" customWidth="1"/>
    <col min="2055" max="2307" width="9.140625" style="53"/>
    <col min="2308" max="2308" width="9" style="53" customWidth="1"/>
    <col min="2309" max="2309" width="11.5703125" style="53" customWidth="1"/>
    <col min="2310" max="2310" width="13" style="53" customWidth="1"/>
    <col min="2311" max="2563" width="9.140625" style="53"/>
    <col min="2564" max="2564" width="9" style="53" customWidth="1"/>
    <col min="2565" max="2565" width="11.5703125" style="53" customWidth="1"/>
    <col min="2566" max="2566" width="13" style="53" customWidth="1"/>
    <col min="2567" max="2819" width="9.140625" style="53"/>
    <col min="2820" max="2820" width="9" style="53" customWidth="1"/>
    <col min="2821" max="2821" width="11.5703125" style="53" customWidth="1"/>
    <col min="2822" max="2822" width="13" style="53" customWidth="1"/>
    <col min="2823" max="3075" width="9.140625" style="53"/>
    <col min="3076" max="3076" width="9" style="53" customWidth="1"/>
    <col min="3077" max="3077" width="11.5703125" style="53" customWidth="1"/>
    <col min="3078" max="3078" width="13" style="53" customWidth="1"/>
    <col min="3079" max="3331" width="9.140625" style="53"/>
    <col min="3332" max="3332" width="9" style="53" customWidth="1"/>
    <col min="3333" max="3333" width="11.5703125" style="53" customWidth="1"/>
    <col min="3334" max="3334" width="13" style="53" customWidth="1"/>
    <col min="3335" max="3587" width="9.140625" style="53"/>
    <col min="3588" max="3588" width="9" style="53" customWidth="1"/>
    <col min="3589" max="3589" width="11.5703125" style="53" customWidth="1"/>
    <col min="3590" max="3590" width="13" style="53" customWidth="1"/>
    <col min="3591" max="3843" width="9.140625" style="53"/>
    <col min="3844" max="3844" width="9" style="53" customWidth="1"/>
    <col min="3845" max="3845" width="11.5703125" style="53" customWidth="1"/>
    <col min="3846" max="3846" width="13" style="53" customWidth="1"/>
    <col min="3847" max="4099" width="9.140625" style="53"/>
    <col min="4100" max="4100" width="9" style="53" customWidth="1"/>
    <col min="4101" max="4101" width="11.5703125" style="53" customWidth="1"/>
    <col min="4102" max="4102" width="13" style="53" customWidth="1"/>
    <col min="4103" max="4355" width="9.140625" style="53"/>
    <col min="4356" max="4356" width="9" style="53" customWidth="1"/>
    <col min="4357" max="4357" width="11.5703125" style="53" customWidth="1"/>
    <col min="4358" max="4358" width="13" style="53" customWidth="1"/>
    <col min="4359" max="4611" width="9.140625" style="53"/>
    <col min="4612" max="4612" width="9" style="53" customWidth="1"/>
    <col min="4613" max="4613" width="11.5703125" style="53" customWidth="1"/>
    <col min="4614" max="4614" width="13" style="53" customWidth="1"/>
    <col min="4615" max="4867" width="9.140625" style="53"/>
    <col min="4868" max="4868" width="9" style="53" customWidth="1"/>
    <col min="4869" max="4869" width="11.5703125" style="53" customWidth="1"/>
    <col min="4870" max="4870" width="13" style="53" customWidth="1"/>
    <col min="4871" max="5123" width="9.140625" style="53"/>
    <col min="5124" max="5124" width="9" style="53" customWidth="1"/>
    <col min="5125" max="5125" width="11.5703125" style="53" customWidth="1"/>
    <col min="5126" max="5126" width="13" style="53" customWidth="1"/>
    <col min="5127" max="5379" width="9.140625" style="53"/>
    <col min="5380" max="5380" width="9" style="53" customWidth="1"/>
    <col min="5381" max="5381" width="11.5703125" style="53" customWidth="1"/>
    <col min="5382" max="5382" width="13" style="53" customWidth="1"/>
    <col min="5383" max="5635" width="9.140625" style="53"/>
    <col min="5636" max="5636" width="9" style="53" customWidth="1"/>
    <col min="5637" max="5637" width="11.5703125" style="53" customWidth="1"/>
    <col min="5638" max="5638" width="13" style="53" customWidth="1"/>
    <col min="5639" max="5891" width="9.140625" style="53"/>
    <col min="5892" max="5892" width="9" style="53" customWidth="1"/>
    <col min="5893" max="5893" width="11.5703125" style="53" customWidth="1"/>
    <col min="5894" max="5894" width="13" style="53" customWidth="1"/>
    <col min="5895" max="6147" width="9.140625" style="53"/>
    <col min="6148" max="6148" width="9" style="53" customWidth="1"/>
    <col min="6149" max="6149" width="11.5703125" style="53" customWidth="1"/>
    <col min="6150" max="6150" width="13" style="53" customWidth="1"/>
    <col min="6151" max="6403" width="9.140625" style="53"/>
    <col min="6404" max="6404" width="9" style="53" customWidth="1"/>
    <col min="6405" max="6405" width="11.5703125" style="53" customWidth="1"/>
    <col min="6406" max="6406" width="13" style="53" customWidth="1"/>
    <col min="6407" max="6659" width="9.140625" style="53"/>
    <col min="6660" max="6660" width="9" style="53" customWidth="1"/>
    <col min="6661" max="6661" width="11.5703125" style="53" customWidth="1"/>
    <col min="6662" max="6662" width="13" style="53" customWidth="1"/>
    <col min="6663" max="6915" width="9.140625" style="53"/>
    <col min="6916" max="6916" width="9" style="53" customWidth="1"/>
    <col min="6917" max="6917" width="11.5703125" style="53" customWidth="1"/>
    <col min="6918" max="6918" width="13" style="53" customWidth="1"/>
    <col min="6919" max="7171" width="9.140625" style="53"/>
    <col min="7172" max="7172" width="9" style="53" customWidth="1"/>
    <col min="7173" max="7173" width="11.5703125" style="53" customWidth="1"/>
    <col min="7174" max="7174" width="13" style="53" customWidth="1"/>
    <col min="7175" max="7427" width="9.140625" style="53"/>
    <col min="7428" max="7428" width="9" style="53" customWidth="1"/>
    <col min="7429" max="7429" width="11.5703125" style="53" customWidth="1"/>
    <col min="7430" max="7430" width="13" style="53" customWidth="1"/>
    <col min="7431" max="7683" width="9.140625" style="53"/>
    <col min="7684" max="7684" width="9" style="53" customWidth="1"/>
    <col min="7685" max="7685" width="11.5703125" style="53" customWidth="1"/>
    <col min="7686" max="7686" width="13" style="53" customWidth="1"/>
    <col min="7687" max="7939" width="9.140625" style="53"/>
    <col min="7940" max="7940" width="9" style="53" customWidth="1"/>
    <col min="7941" max="7941" width="11.5703125" style="53" customWidth="1"/>
    <col min="7942" max="7942" width="13" style="53" customWidth="1"/>
    <col min="7943" max="8195" width="9.140625" style="53"/>
    <col min="8196" max="8196" width="9" style="53" customWidth="1"/>
    <col min="8197" max="8197" width="11.5703125" style="53" customWidth="1"/>
    <col min="8198" max="8198" width="13" style="53" customWidth="1"/>
    <col min="8199" max="8451" width="9.140625" style="53"/>
    <col min="8452" max="8452" width="9" style="53" customWidth="1"/>
    <col min="8453" max="8453" width="11.5703125" style="53" customWidth="1"/>
    <col min="8454" max="8454" width="13" style="53" customWidth="1"/>
    <col min="8455" max="8707" width="9.140625" style="53"/>
    <col min="8708" max="8708" width="9" style="53" customWidth="1"/>
    <col min="8709" max="8709" width="11.5703125" style="53" customWidth="1"/>
    <col min="8710" max="8710" width="13" style="53" customWidth="1"/>
    <col min="8711" max="8963" width="9.140625" style="53"/>
    <col min="8964" max="8964" width="9" style="53" customWidth="1"/>
    <col min="8965" max="8965" width="11.5703125" style="53" customWidth="1"/>
    <col min="8966" max="8966" width="13" style="53" customWidth="1"/>
    <col min="8967" max="9219" width="9.140625" style="53"/>
    <col min="9220" max="9220" width="9" style="53" customWidth="1"/>
    <col min="9221" max="9221" width="11.5703125" style="53" customWidth="1"/>
    <col min="9222" max="9222" width="13" style="53" customWidth="1"/>
    <col min="9223" max="9475" width="9.140625" style="53"/>
    <col min="9476" max="9476" width="9" style="53" customWidth="1"/>
    <col min="9477" max="9477" width="11.5703125" style="53" customWidth="1"/>
    <col min="9478" max="9478" width="13" style="53" customWidth="1"/>
    <col min="9479" max="9731" width="9.140625" style="53"/>
    <col min="9732" max="9732" width="9" style="53" customWidth="1"/>
    <col min="9733" max="9733" width="11.5703125" style="53" customWidth="1"/>
    <col min="9734" max="9734" width="13" style="53" customWidth="1"/>
    <col min="9735" max="9987" width="9.140625" style="53"/>
    <col min="9988" max="9988" width="9" style="53" customWidth="1"/>
    <col min="9989" max="9989" width="11.5703125" style="53" customWidth="1"/>
    <col min="9990" max="9990" width="13" style="53" customWidth="1"/>
    <col min="9991" max="10243" width="9.140625" style="53"/>
    <col min="10244" max="10244" width="9" style="53" customWidth="1"/>
    <col min="10245" max="10245" width="11.5703125" style="53" customWidth="1"/>
    <col min="10246" max="10246" width="13" style="53" customWidth="1"/>
    <col min="10247" max="10499" width="9.140625" style="53"/>
    <col min="10500" max="10500" width="9" style="53" customWidth="1"/>
    <col min="10501" max="10501" width="11.5703125" style="53" customWidth="1"/>
    <col min="10502" max="10502" width="13" style="53" customWidth="1"/>
    <col min="10503" max="10755" width="9.140625" style="53"/>
    <col min="10756" max="10756" width="9" style="53" customWidth="1"/>
    <col min="10757" max="10757" width="11.5703125" style="53" customWidth="1"/>
    <col min="10758" max="10758" width="13" style="53" customWidth="1"/>
    <col min="10759" max="11011" width="9.140625" style="53"/>
    <col min="11012" max="11012" width="9" style="53" customWidth="1"/>
    <col min="11013" max="11013" width="11.5703125" style="53" customWidth="1"/>
    <col min="11014" max="11014" width="13" style="53" customWidth="1"/>
    <col min="11015" max="11267" width="9.140625" style="53"/>
    <col min="11268" max="11268" width="9" style="53" customWidth="1"/>
    <col min="11269" max="11269" width="11.5703125" style="53" customWidth="1"/>
    <col min="11270" max="11270" width="13" style="53" customWidth="1"/>
    <col min="11271" max="11523" width="9.140625" style="53"/>
    <col min="11524" max="11524" width="9" style="53" customWidth="1"/>
    <col min="11525" max="11525" width="11.5703125" style="53" customWidth="1"/>
    <col min="11526" max="11526" width="13" style="53" customWidth="1"/>
    <col min="11527" max="11779" width="9.140625" style="53"/>
    <col min="11780" max="11780" width="9" style="53" customWidth="1"/>
    <col min="11781" max="11781" width="11.5703125" style="53" customWidth="1"/>
    <col min="11782" max="11782" width="13" style="53" customWidth="1"/>
    <col min="11783" max="12035" width="9.140625" style="53"/>
    <col min="12036" max="12036" width="9" style="53" customWidth="1"/>
    <col min="12037" max="12037" width="11.5703125" style="53" customWidth="1"/>
    <col min="12038" max="12038" width="13" style="53" customWidth="1"/>
    <col min="12039" max="12291" width="9.140625" style="53"/>
    <col min="12292" max="12292" width="9" style="53" customWidth="1"/>
    <col min="12293" max="12293" width="11.5703125" style="53" customWidth="1"/>
    <col min="12294" max="12294" width="13" style="53" customWidth="1"/>
    <col min="12295" max="12547" width="9.140625" style="53"/>
    <col min="12548" max="12548" width="9" style="53" customWidth="1"/>
    <col min="12549" max="12549" width="11.5703125" style="53" customWidth="1"/>
    <col min="12550" max="12550" width="13" style="53" customWidth="1"/>
    <col min="12551" max="12803" width="9.140625" style="53"/>
    <col min="12804" max="12804" width="9" style="53" customWidth="1"/>
    <col min="12805" max="12805" width="11.5703125" style="53" customWidth="1"/>
    <col min="12806" max="12806" width="13" style="53" customWidth="1"/>
    <col min="12807" max="13059" width="9.140625" style="53"/>
    <col min="13060" max="13060" width="9" style="53" customWidth="1"/>
    <col min="13061" max="13061" width="11.5703125" style="53" customWidth="1"/>
    <col min="13062" max="13062" width="13" style="53" customWidth="1"/>
    <col min="13063" max="13315" width="9.140625" style="53"/>
    <col min="13316" max="13316" width="9" style="53" customWidth="1"/>
    <col min="13317" max="13317" width="11.5703125" style="53" customWidth="1"/>
    <col min="13318" max="13318" width="13" style="53" customWidth="1"/>
    <col min="13319" max="13571" width="9.140625" style="53"/>
    <col min="13572" max="13572" width="9" style="53" customWidth="1"/>
    <col min="13573" max="13573" width="11.5703125" style="53" customWidth="1"/>
    <col min="13574" max="13574" width="13" style="53" customWidth="1"/>
    <col min="13575" max="13827" width="9.140625" style="53"/>
    <col min="13828" max="13828" width="9" style="53" customWidth="1"/>
    <col min="13829" max="13829" width="11.5703125" style="53" customWidth="1"/>
    <col min="13830" max="13830" width="13" style="53" customWidth="1"/>
    <col min="13831" max="14083" width="9.140625" style="53"/>
    <col min="14084" max="14084" width="9" style="53" customWidth="1"/>
    <col min="14085" max="14085" width="11.5703125" style="53" customWidth="1"/>
    <col min="14086" max="14086" width="13" style="53" customWidth="1"/>
    <col min="14087" max="14339" width="9.140625" style="53"/>
    <col min="14340" max="14340" width="9" style="53" customWidth="1"/>
    <col min="14341" max="14341" width="11.5703125" style="53" customWidth="1"/>
    <col min="14342" max="14342" width="13" style="53" customWidth="1"/>
    <col min="14343" max="14595" width="9.140625" style="53"/>
    <col min="14596" max="14596" width="9" style="53" customWidth="1"/>
    <col min="14597" max="14597" width="11.5703125" style="53" customWidth="1"/>
    <col min="14598" max="14598" width="13" style="53" customWidth="1"/>
    <col min="14599" max="14851" width="9.140625" style="53"/>
    <col min="14852" max="14852" width="9" style="53" customWidth="1"/>
    <col min="14853" max="14853" width="11.5703125" style="53" customWidth="1"/>
    <col min="14854" max="14854" width="13" style="53" customWidth="1"/>
    <col min="14855" max="15107" width="9.140625" style="53"/>
    <col min="15108" max="15108" width="9" style="53" customWidth="1"/>
    <col min="15109" max="15109" width="11.5703125" style="53" customWidth="1"/>
    <col min="15110" max="15110" width="13" style="53" customWidth="1"/>
    <col min="15111" max="15363" width="9.140625" style="53"/>
    <col min="15364" max="15364" width="9" style="53" customWidth="1"/>
    <col min="15365" max="15365" width="11.5703125" style="53" customWidth="1"/>
    <col min="15366" max="15366" width="13" style="53" customWidth="1"/>
    <col min="15367" max="15619" width="9.140625" style="53"/>
    <col min="15620" max="15620" width="9" style="53" customWidth="1"/>
    <col min="15621" max="15621" width="11.5703125" style="53" customWidth="1"/>
    <col min="15622" max="15622" width="13" style="53" customWidth="1"/>
    <col min="15623" max="15875" width="9.140625" style="53"/>
    <col min="15876" max="15876" width="9" style="53" customWidth="1"/>
    <col min="15877" max="15877" width="11.5703125" style="53" customWidth="1"/>
    <col min="15878" max="15878" width="13" style="53" customWidth="1"/>
    <col min="15879" max="16131" width="9.140625" style="53"/>
    <col min="16132" max="16132" width="9" style="53" customWidth="1"/>
    <col min="16133" max="16133" width="11.5703125" style="53" customWidth="1"/>
    <col min="16134" max="16134" width="13" style="53" customWidth="1"/>
    <col min="16135" max="16384" width="9.140625" style="53"/>
  </cols>
  <sheetData>
    <row r="3" spans="1:6" ht="18">
      <c r="C3" s="55" t="s">
        <v>49</v>
      </c>
    </row>
    <row r="4" spans="1:6" s="54" customFormat="1" ht="30" customHeight="1">
      <c r="C4" s="131"/>
      <c r="D4" s="58" t="s">
        <v>29</v>
      </c>
      <c r="E4" s="59" t="s">
        <v>30</v>
      </c>
      <c r="F4" s="59" t="str">
        <f>CONCATENATE("Change to ",TEXT(C6,"mmm-yy"))</f>
        <v>Change to Mar-25</v>
      </c>
    </row>
    <row r="5" spans="1:6" s="54" customFormat="1" ht="30" customHeight="1">
      <c r="C5" s="132"/>
      <c r="D5" s="60" t="s">
        <v>4</v>
      </c>
      <c r="E5" s="61" t="s">
        <v>31</v>
      </c>
      <c r="F5" s="61" t="s">
        <v>48</v>
      </c>
    </row>
    <row r="6" spans="1:6" s="54" customFormat="1" ht="30" customHeight="1">
      <c r="A6" s="57"/>
      <c r="B6" s="118"/>
      <c r="C6" s="62">
        <v>45717</v>
      </c>
      <c r="D6" s="106">
        <f>VLOOKUP($C6,'Cream income'!$B:$K,2,FALSE)</f>
        <v>2624</v>
      </c>
      <c r="E6" s="107">
        <f>VLOOKUP($C6,'Cream income'!$B:$K,3,FALSE)</f>
        <v>14.84067137973093</v>
      </c>
      <c r="F6" s="108"/>
    </row>
    <row r="7" spans="1:6" s="54" customFormat="1" ht="30" customHeight="1">
      <c r="C7" s="63">
        <f>EDATE(C6,-1)</f>
        <v>45689</v>
      </c>
      <c r="D7" s="109">
        <f>VLOOKUP($C7,'Cream income'!$B:$K,2,FALSE)</f>
        <v>2626</v>
      </c>
      <c r="E7" s="110">
        <f>VLOOKUP($C7,'Cream income'!$B:$K,3,FALSE)</f>
        <v>14.791134150992164</v>
      </c>
      <c r="F7" s="111">
        <f>($E$6-E7)/E7</f>
        <v>3.3491163174558035E-3</v>
      </c>
    </row>
    <row r="8" spans="1:6" s="54" customFormat="1" ht="30" customHeight="1">
      <c r="C8" s="62">
        <f>EDATE(C6,-12)</f>
        <v>45352</v>
      </c>
      <c r="D8" s="106">
        <f>VLOOKUP($C8,'Cream income'!$B:$K,2,FALSE)</f>
        <v>2045</v>
      </c>
      <c r="E8" s="107">
        <f>VLOOKUP($C8,'Cream income'!$B:$K,3,FALSE)</f>
        <v>11.622383709479207</v>
      </c>
      <c r="F8" s="112">
        <f>($E$6-E8)/E8</f>
        <v>0.27690426944232532</v>
      </c>
    </row>
    <row r="9" spans="1:6" ht="15">
      <c r="C9" s="56" t="s">
        <v>47</v>
      </c>
    </row>
    <row r="10" spans="1:6">
      <c r="C10" s="52"/>
    </row>
  </sheetData>
  <mergeCells count="1">
    <mergeCell ref="C4: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61"/>
  <sheetViews>
    <sheetView zoomScaleNormal="100" workbookViewId="0">
      <pane xSplit="1" ySplit="2" topLeftCell="B145" activePane="bottomRight" state="frozen"/>
      <selection activeCell="I153" sqref="I153"/>
      <selection pane="topRight" activeCell="I153" sqref="I153"/>
      <selection pane="bottomLeft" activeCell="I153" sqref="I153"/>
      <selection pane="bottomRight" activeCell="G172" sqref="G172"/>
    </sheetView>
  </sheetViews>
  <sheetFormatPr defaultRowHeight="12.75"/>
  <cols>
    <col min="1" max="1" width="12.140625" customWidth="1"/>
    <col min="2" max="2" width="12.5703125" style="10" customWidth="1"/>
    <col min="3" max="3" width="11.5703125" style="11" customWidth="1"/>
    <col min="4" max="4" width="5" customWidth="1"/>
    <col min="5" max="5" width="13.85546875" style="3" customWidth="1"/>
    <col min="6" max="6" width="12.140625" style="3" customWidth="1"/>
    <col min="7" max="7" width="12.85546875" style="3" customWidth="1"/>
    <col min="8" max="8" width="11.85546875" customWidth="1"/>
    <col min="9" max="9" width="9.140625" customWidth="1"/>
    <col min="11" max="11" width="11.85546875" customWidth="1"/>
  </cols>
  <sheetData>
    <row r="1" spans="1:13" s="12" customFormat="1" ht="25.5">
      <c r="A1" s="133" t="s">
        <v>3</v>
      </c>
      <c r="B1" s="114" t="s">
        <v>4</v>
      </c>
      <c r="C1" s="135" t="s">
        <v>5</v>
      </c>
      <c r="E1" s="13" t="s">
        <v>15</v>
      </c>
      <c r="F1" s="14" t="s">
        <v>16</v>
      </c>
      <c r="G1" s="137" t="s">
        <v>17</v>
      </c>
      <c r="H1" s="12" t="s">
        <v>10</v>
      </c>
      <c r="I1" s="116" t="s">
        <v>60</v>
      </c>
    </row>
    <row r="2" spans="1:13" s="12" customFormat="1" ht="38.25">
      <c r="A2" s="134"/>
      <c r="B2" s="115" t="s">
        <v>62</v>
      </c>
      <c r="C2" s="136"/>
      <c r="E2" s="13" t="s">
        <v>70</v>
      </c>
      <c r="F2" s="15" t="s">
        <v>19</v>
      </c>
      <c r="G2" s="137"/>
      <c r="H2" s="12" t="s">
        <v>11</v>
      </c>
      <c r="I2" s="116" t="s">
        <v>61</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5"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32</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57</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58</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59</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25">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25">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25">
      <c r="A158" s="7">
        <v>45627</v>
      </c>
      <c r="B158" s="10">
        <v>3016</v>
      </c>
      <c r="C158" s="9">
        <f>((B158/1000)*H158)*100</f>
        <v>17.466367185692956</v>
      </c>
      <c r="E158" s="6">
        <f>VLOOKUP(A158,'Retail weightings - HIDE'!$B$3:$D$51,2,TRUE)</f>
        <v>2.0219659589682908</v>
      </c>
      <c r="F158" s="128">
        <v>4.42</v>
      </c>
      <c r="G158" s="3">
        <f>AVERAGE(F147:F158)</f>
        <v>4.2733333333333334</v>
      </c>
      <c r="H158" s="4">
        <f t="shared" si="67"/>
        <v>5.7912358042748531E-2</v>
      </c>
    </row>
    <row r="159" spans="1:9" ht="14.25">
      <c r="A159" s="7">
        <v>45658</v>
      </c>
      <c r="B159" s="10">
        <v>2630</v>
      </c>
      <c r="C159" s="9">
        <f>((B159/1000)*H159)*100</f>
        <v>15.242233851492855</v>
      </c>
      <c r="E159" s="6">
        <f>VLOOKUP(A159,'Retail weightings - HIDE'!$B$3:$D$51,2,TRUE)</f>
        <v>2.0219659589682908</v>
      </c>
      <c r="F159" s="128">
        <v>4.3899999999999997</v>
      </c>
      <c r="G159" s="3">
        <f>AVERAGE(F148:F159)</f>
        <v>4.2783333333333333</v>
      </c>
      <c r="H159" s="4">
        <f>(G158-E159)*1.02969/0.4/100</f>
        <v>5.7955261792748507E-2</v>
      </c>
    </row>
    <row r="160" spans="1:9" ht="14.25">
      <c r="A160" s="7">
        <v>45689</v>
      </c>
      <c r="B160" s="10">
        <v>2626</v>
      </c>
      <c r="C160" s="9">
        <f>((B160/1000)*H160)*100</f>
        <v>14.790016980938036</v>
      </c>
      <c r="E160" s="6">
        <f>VLOOKUP(A160,'Retail weightings - HIDE'!$B$3:$D$51,2,TRUE)</f>
        <v>2.0904334397513842</v>
      </c>
      <c r="F160" s="128">
        <v>4.38</v>
      </c>
      <c r="G160" s="3">
        <f>AVERAGE(F149:F160)</f>
        <v>4.2875000000000005</v>
      </c>
      <c r="H160" s="4">
        <f>(G159-E160)*1.02969/0.4/100</f>
        <v>5.6321466035559924E-2</v>
      </c>
    </row>
    <row r="161" spans="1:8" ht="14.25">
      <c r="A161" s="7">
        <v>45717</v>
      </c>
      <c r="B161" s="10">
        <v>2624</v>
      </c>
      <c r="C161" s="9">
        <f>((B161/1000)*H161)*100</f>
        <v>14.84067137973093</v>
      </c>
      <c r="E161" s="6">
        <f>VLOOKUP(A161,'Retail weightings - HIDE'!$B$3:$D$51,2,TRUE)</f>
        <v>2.0904334397513842</v>
      </c>
      <c r="F161" s="128"/>
      <c r="G161" s="3">
        <f>AVERAGE(F150:F161)</f>
        <v>4.2863636363636362</v>
      </c>
      <c r="H161" s="4">
        <f>(G160-E161)*1.02969/0.4/100</f>
        <v>5.6557436660559943E-2</v>
      </c>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3" activePane="bottomRight" state="frozen"/>
      <selection activeCell="I153" sqref="I153"/>
      <selection pane="topRight" activeCell="I153" sqref="I153"/>
      <selection pane="bottomLeft" activeCell="I153" sqref="I153"/>
      <selection pane="bottomRight" activeCell="G38" sqref="G38"/>
    </sheetView>
  </sheetViews>
  <sheetFormatPr defaultColWidth="9.140625" defaultRowHeight="12.75"/>
  <cols>
    <col min="1" max="1" width="17.5703125" customWidth="1"/>
    <col min="2" max="2" width="11.5703125" style="20" customWidth="1"/>
    <col min="3" max="3" width="10.140625" customWidth="1"/>
    <col min="6" max="6" width="10.140625" bestFit="1" customWidth="1"/>
    <col min="7" max="7" width="11.85546875" bestFit="1" customWidth="1"/>
    <col min="11" max="11" width="14.28515625" customWidth="1"/>
    <col min="12" max="12" width="13.5703125" customWidth="1"/>
    <col min="13" max="13" width="14.42578125" customWidth="1"/>
    <col min="14" max="14" width="11.85546875" bestFit="1" customWidth="1"/>
  </cols>
  <sheetData>
    <row r="1" spans="1:15">
      <c r="A1" s="19" t="s">
        <v>20</v>
      </c>
      <c r="D1" s="2" t="s">
        <v>13</v>
      </c>
      <c r="E1">
        <v>3.5</v>
      </c>
      <c r="F1">
        <v>1.7</v>
      </c>
      <c r="G1">
        <v>1</v>
      </c>
      <c r="H1">
        <v>0.1</v>
      </c>
      <c r="K1" s="2" t="s">
        <v>67</v>
      </c>
    </row>
    <row r="2" spans="1:15">
      <c r="A2" s="19"/>
      <c r="D2" s="2"/>
      <c r="E2" s="2" t="s">
        <v>21</v>
      </c>
      <c r="K2" s="2" t="s">
        <v>23</v>
      </c>
    </row>
    <row r="3" spans="1:15">
      <c r="A3" s="21" t="s">
        <v>28</v>
      </c>
      <c r="B3" s="22" t="s">
        <v>18</v>
      </c>
      <c r="C3" s="19" t="s">
        <v>14</v>
      </c>
      <c r="D3" s="23" t="s">
        <v>12</v>
      </c>
      <c r="E3" t="s">
        <v>0</v>
      </c>
      <c r="F3" t="s">
        <v>1</v>
      </c>
      <c r="G3" t="s">
        <v>68</v>
      </c>
      <c r="H3" t="s">
        <v>2</v>
      </c>
      <c r="I3" t="s">
        <v>22</v>
      </c>
      <c r="K3" t="s">
        <v>1</v>
      </c>
      <c r="L3" t="s">
        <v>2</v>
      </c>
      <c r="M3" t="s">
        <v>0</v>
      </c>
      <c r="N3" t="s">
        <v>68</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25</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38" t="s">
        <v>65</v>
      </c>
    </row>
    <row r="9" spans="1:15">
      <c r="A9" s="121" t="s">
        <v>26</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39"/>
    </row>
    <row r="10" spans="1:15">
      <c r="A10" s="121" t="s">
        <v>27</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39"/>
    </row>
    <row r="11" spans="1:15">
      <c r="A11" s="121" t="s">
        <v>24</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39"/>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39"/>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39"/>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39"/>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39"/>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39"/>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39"/>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39"/>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39"/>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39"/>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39"/>
    </row>
    <row r="22" spans="1:15" ht="13.5" thickBot="1">
      <c r="A22" s="122">
        <v>45150</v>
      </c>
      <c r="B22" s="123">
        <v>45139</v>
      </c>
      <c r="C22" s="47">
        <f>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0"/>
    </row>
    <row r="23" spans="1:15">
      <c r="A23" s="120">
        <v>45262</v>
      </c>
      <c r="B23" s="24">
        <v>45261</v>
      </c>
      <c r="C23" s="1">
        <f>SUMPRODUCT(E23:H23,$E$1:$H$1)/SUM(E23:H23)</f>
        <v>2.0322220406727274</v>
      </c>
      <c r="D23" s="25">
        <v>20</v>
      </c>
      <c r="E23" s="18">
        <f t="shared" si="30"/>
        <v>0.28154395270045707</v>
      </c>
      <c r="F23" s="18">
        <f t="shared" ref="F23" si="31">K23/SUM($K23:$N23)</f>
        <v>0.60845530277750504</v>
      </c>
      <c r="G23" s="18">
        <f t="shared" ref="G23" si="32">N23/SUM($K23:$N23)</f>
        <v>1.6045744968505779E-3</v>
      </c>
      <c r="H23" s="18">
        <f t="shared" ref="H23" si="33">L23/SUM($K23:$N23)</f>
        <v>0.10839617002518738</v>
      </c>
      <c r="I23" s="17">
        <f t="shared" ref="I23" si="34">SUM(E23:H23)</f>
        <v>1</v>
      </c>
      <c r="K23" s="119">
        <f>189694321.2/1000</f>
        <v>189694.32119999998</v>
      </c>
      <c r="L23" s="45">
        <f>33793999/1000</f>
        <v>33793.999000000003</v>
      </c>
      <c r="M23" s="45">
        <f>87775205.1/1000</f>
        <v>87775.205099999992</v>
      </c>
      <c r="N23" s="45">
        <f>500248.2/1000</f>
        <v>500.2482</v>
      </c>
      <c r="O23" s="138" t="s">
        <v>66</v>
      </c>
    </row>
    <row r="24" spans="1:15">
      <c r="A24" s="120">
        <v>45374</v>
      </c>
      <c r="B24" s="24">
        <v>45383</v>
      </c>
      <c r="C24" s="1">
        <f>SUMPRODUCT(E24:H24,$E$1:$H$1)/SUM(E24:H24)</f>
        <v>2.0136636446599305</v>
      </c>
      <c r="D24" s="25">
        <v>21</v>
      </c>
      <c r="E24" s="18">
        <f t="shared" si="30"/>
        <v>0.27655924806659843</v>
      </c>
      <c r="F24" s="18">
        <f>K24/SUM($K24:$N24)</f>
        <v>0.60632601743942494</v>
      </c>
      <c r="G24" s="18">
        <f t="shared" ref="G24:G25" si="35">N24/SUM($K24:$N24)</f>
        <v>3.6006370337949845E-3</v>
      </c>
      <c r="H24" s="18">
        <f t="shared" ref="H24:H25" si="36">L24/SUM($K24:$N24)</f>
        <v>0.11351409746018165</v>
      </c>
      <c r="I24" s="17">
        <f t="shared" ref="I24:I25" si="37">SUM(E24:H24)</f>
        <v>1</v>
      </c>
      <c r="K24" s="45">
        <v>2484857.1073000003</v>
      </c>
      <c r="L24" s="45">
        <v>465205.6876</v>
      </c>
      <c r="M24" s="45">
        <v>1133400.503</v>
      </c>
      <c r="N24" s="45">
        <v>14756.2009</v>
      </c>
      <c r="O24" s="139"/>
    </row>
    <row r="25" spans="1:15">
      <c r="A25" s="120">
        <v>45486</v>
      </c>
      <c r="B25" s="24">
        <v>45505</v>
      </c>
      <c r="C25" s="1">
        <f>SUMPRODUCT(E25:H25,$E$1:$H$1)/SUM(E25:H25)</f>
        <v>2.0219659589682908</v>
      </c>
      <c r="D25" s="25">
        <v>22</v>
      </c>
      <c r="E25" s="18">
        <f t="shared" si="30"/>
        <v>0.27959697865244088</v>
      </c>
      <c r="F25" s="18">
        <f t="shared" ref="F25" si="38">K25/SUM($K25:$N25)</f>
        <v>0.60583822515546071</v>
      </c>
      <c r="G25" s="18">
        <f t="shared" si="35"/>
        <v>2.2167458902831228E-3</v>
      </c>
      <c r="H25" s="18">
        <f t="shared" si="36"/>
        <v>0.11234805030181529</v>
      </c>
      <c r="I25" s="17">
        <f t="shared" si="37"/>
        <v>1</v>
      </c>
      <c r="K25" s="45">
        <v>2450151.7403000002</v>
      </c>
      <c r="L25" s="45">
        <v>454361.84039999999</v>
      </c>
      <c r="M25" s="45">
        <v>1130755.6957999999</v>
      </c>
      <c r="N25" s="45">
        <v>8965.0398000000005</v>
      </c>
      <c r="O25" s="139"/>
    </row>
    <row r="26" spans="1:15">
      <c r="A26" s="120">
        <v>45682</v>
      </c>
      <c r="B26" s="24">
        <v>45689</v>
      </c>
      <c r="C26" s="1">
        <f>SUMPRODUCT(E26:H26,$E$1:$H$1)/SUM(E26:H26)</f>
        <v>2.0904334397513842</v>
      </c>
      <c r="D26" s="25">
        <v>23</v>
      </c>
      <c r="E26" s="18">
        <f>M26/SUM($K26:$N26)</f>
        <v>0.30839582683466815</v>
      </c>
      <c r="F26" s="18">
        <f>K26/SUM($K26:$N26)</f>
        <v>0.58745124131353688</v>
      </c>
      <c r="G26" s="18">
        <f>N26/SUM($K26:$N26)</f>
        <v>2.1840471242814538E-3</v>
      </c>
      <c r="H26" s="18">
        <f>L26/SUM($K26:$N26)</f>
        <v>0.10196888472751355</v>
      </c>
      <c r="I26" s="17">
        <f t="shared" ref="I26" si="39">SUM(E26:H26)</f>
        <v>1</v>
      </c>
      <c r="K26" s="45">
        <v>2234253.46</v>
      </c>
      <c r="L26" s="45">
        <v>387818.28600000002</v>
      </c>
      <c r="M26" s="45">
        <v>1172921.929</v>
      </c>
      <c r="N26" s="45">
        <v>8306.5869999999995</v>
      </c>
      <c r="O26" s="139"/>
    </row>
    <row r="27" spans="1:15">
      <c r="D27" s="25"/>
      <c r="O27" s="139"/>
    </row>
    <row r="28" spans="1:15">
      <c r="O28" s="139"/>
    </row>
    <row r="29" spans="1:15">
      <c r="O29" s="139"/>
    </row>
    <row r="30" spans="1:15">
      <c r="O30" s="139"/>
    </row>
    <row r="31" spans="1:15">
      <c r="O31" s="139"/>
    </row>
    <row r="32" spans="1:15">
      <c r="O32" s="139"/>
    </row>
    <row r="33" spans="15:15">
      <c r="O33" s="139"/>
    </row>
    <row r="34" spans="15:15">
      <c r="O34" s="139"/>
    </row>
    <row r="35" spans="15:15">
      <c r="O35" s="139"/>
    </row>
    <row r="36" spans="15:15">
      <c r="O36" s="139"/>
    </row>
    <row r="37" spans="15:15">
      <c r="O37" s="140"/>
    </row>
  </sheetData>
  <mergeCells count="2">
    <mergeCell ref="O8:O22"/>
    <mergeCell ref="O23:O3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topLeftCell="A2" zoomScale="86" workbookViewId="0">
      <selection activeCell="A14" sqref="A14"/>
    </sheetView>
  </sheetViews>
  <sheetFormatPr defaultColWidth="11.42578125" defaultRowHeight="15"/>
  <cols>
    <col min="1" max="1" width="26" style="84" customWidth="1"/>
    <col min="2" max="11" width="12.85546875" style="84" customWidth="1"/>
    <col min="12" max="16384" width="11.42578125" style="84"/>
  </cols>
  <sheetData>
    <row r="1" spans="1:11" ht="15" customHeight="1" thickBot="1"/>
    <row r="2" spans="1:11" ht="15.75">
      <c r="A2" s="85" t="s">
        <v>50</v>
      </c>
      <c r="B2" s="85"/>
      <c r="C2" s="85"/>
      <c r="D2" s="85"/>
      <c r="E2" s="85"/>
      <c r="F2" s="85"/>
      <c r="G2" s="85"/>
      <c r="H2" s="85"/>
      <c r="I2" s="85"/>
      <c r="J2" s="85"/>
      <c r="K2" s="85"/>
    </row>
    <row r="3" spans="1:11" s="86" customFormat="1" ht="51.75" customHeight="1">
      <c r="A3" s="142" t="s">
        <v>33</v>
      </c>
      <c r="B3" s="142"/>
      <c r="C3" s="142"/>
      <c r="D3" s="142"/>
      <c r="E3" s="142"/>
      <c r="F3" s="142"/>
      <c r="G3" s="142"/>
      <c r="H3" s="142"/>
      <c r="I3" s="142"/>
      <c r="J3" s="142"/>
      <c r="K3" s="142"/>
    </row>
    <row r="4" spans="1:11" s="86" customFormat="1" ht="28.5" customHeight="1">
      <c r="A4" s="86" t="s">
        <v>56</v>
      </c>
      <c r="B4" s="113"/>
      <c r="C4" s="113"/>
      <c r="D4" s="113"/>
      <c r="E4" s="113"/>
      <c r="F4" s="113"/>
      <c r="G4" s="113"/>
      <c r="H4" s="113"/>
      <c r="I4" s="113"/>
      <c r="J4" s="113"/>
      <c r="K4" s="113"/>
    </row>
    <row r="5" spans="1:11" ht="15.75" thickBot="1"/>
    <row r="6" spans="1:11" ht="15.75">
      <c r="A6" s="85" t="s">
        <v>34</v>
      </c>
      <c r="B6" s="85"/>
      <c r="C6" s="85"/>
      <c r="D6" s="85"/>
      <c r="E6" s="85"/>
      <c r="F6" s="85"/>
      <c r="G6" s="85"/>
      <c r="H6" s="85"/>
      <c r="I6" s="85"/>
      <c r="J6" s="85"/>
      <c r="K6" s="85"/>
    </row>
    <row r="7" spans="1:11" ht="15" customHeight="1">
      <c r="A7" s="87"/>
      <c r="B7" s="87"/>
      <c r="C7" s="87"/>
      <c r="D7" s="87"/>
      <c r="E7" s="87"/>
      <c r="F7" s="87"/>
      <c r="G7" s="87"/>
      <c r="H7" s="87"/>
      <c r="I7" s="87"/>
      <c r="J7" s="87"/>
      <c r="K7" s="87"/>
    </row>
    <row r="8" spans="1:11" ht="12.95" customHeight="1">
      <c r="A8" s="143" t="s">
        <v>35</v>
      </c>
      <c r="B8" s="143"/>
      <c r="C8" s="143"/>
      <c r="D8" s="143"/>
      <c r="E8" s="143"/>
      <c r="F8" s="143"/>
      <c r="G8" s="143"/>
      <c r="H8" s="143"/>
      <c r="I8" s="143"/>
      <c r="J8" s="143"/>
      <c r="K8" s="143"/>
    </row>
    <row r="9" spans="1:11" ht="14.1" customHeight="1">
      <c r="A9" s="143"/>
      <c r="B9" s="143"/>
      <c r="C9" s="143"/>
      <c r="D9" s="143"/>
      <c r="E9" s="143"/>
      <c r="F9" s="143"/>
      <c r="G9" s="143"/>
      <c r="H9" s="143"/>
      <c r="I9" s="143"/>
      <c r="J9" s="143"/>
      <c r="K9" s="143"/>
    </row>
    <row r="10" spans="1:11">
      <c r="A10" s="143"/>
      <c r="B10" s="143"/>
      <c r="C10" s="143"/>
      <c r="D10" s="143"/>
      <c r="E10" s="143"/>
      <c r="F10" s="143"/>
      <c r="G10" s="143"/>
      <c r="H10" s="143"/>
      <c r="I10" s="143"/>
      <c r="J10" s="143"/>
      <c r="K10" s="143"/>
    </row>
    <row r="11" spans="1:11">
      <c r="A11" s="143"/>
      <c r="B11" s="143"/>
      <c r="C11" s="143"/>
      <c r="D11" s="143"/>
      <c r="E11" s="143"/>
      <c r="F11" s="143"/>
      <c r="G11" s="143"/>
      <c r="H11" s="143"/>
      <c r="I11" s="143"/>
      <c r="J11" s="143"/>
      <c r="K11" s="143"/>
    </row>
    <row r="12" spans="1:11" ht="15" customHeight="1">
      <c r="A12" s="143"/>
      <c r="B12" s="143"/>
      <c r="C12" s="143"/>
      <c r="D12" s="143"/>
      <c r="E12" s="143"/>
      <c r="F12" s="143"/>
      <c r="G12" s="143"/>
      <c r="H12" s="143"/>
      <c r="I12" s="143"/>
      <c r="J12" s="143"/>
      <c r="K12" s="143"/>
    </row>
    <row r="13" spans="1:11">
      <c r="A13" s="144" t="s">
        <v>69</v>
      </c>
      <c r="B13" s="144"/>
      <c r="C13" s="144"/>
      <c r="D13" s="144"/>
      <c r="E13" s="144"/>
      <c r="F13" s="144"/>
      <c r="G13" s="144"/>
      <c r="H13" s="144"/>
      <c r="I13" s="144"/>
      <c r="J13" s="144"/>
      <c r="K13" s="144"/>
    </row>
    <row r="14" spans="1:11" ht="15.75" thickBot="1">
      <c r="A14" s="88"/>
      <c r="B14" s="88"/>
      <c r="C14" s="88"/>
      <c r="D14" s="88"/>
      <c r="E14" s="88"/>
      <c r="F14" s="88"/>
      <c r="G14" s="88"/>
      <c r="H14" s="88"/>
      <c r="I14" s="88"/>
      <c r="J14" s="88"/>
      <c r="K14" s="88"/>
    </row>
    <row r="15" spans="1:11" ht="15.75">
      <c r="A15" s="85" t="s">
        <v>36</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45" t="s">
        <v>52</v>
      </c>
      <c r="B17" s="143" t="s">
        <v>63</v>
      </c>
      <c r="C17" s="146"/>
      <c r="D17" s="146"/>
      <c r="E17" s="146"/>
      <c r="F17" s="146"/>
      <c r="G17" s="146"/>
      <c r="H17" s="146"/>
      <c r="I17" s="146"/>
      <c r="J17" s="146"/>
      <c r="K17" s="146"/>
    </row>
    <row r="18" spans="1:11">
      <c r="A18" s="145"/>
      <c r="B18" s="146"/>
      <c r="C18" s="146"/>
      <c r="D18" s="146"/>
      <c r="E18" s="146"/>
      <c r="F18" s="146"/>
      <c r="G18" s="146"/>
      <c r="H18" s="146"/>
      <c r="I18" s="146"/>
      <c r="J18" s="146"/>
      <c r="K18" s="146"/>
    </row>
    <row r="19" spans="1:11">
      <c r="A19" s="88"/>
      <c r="B19" s="146"/>
      <c r="C19" s="146"/>
      <c r="D19" s="146"/>
      <c r="E19" s="146"/>
      <c r="F19" s="146"/>
      <c r="G19" s="146"/>
      <c r="H19" s="146"/>
      <c r="I19" s="146"/>
      <c r="J19" s="146"/>
      <c r="K19" s="146"/>
    </row>
    <row r="20" spans="1:11">
      <c r="B20" s="146"/>
      <c r="C20" s="146"/>
      <c r="D20" s="146"/>
      <c r="E20" s="146"/>
      <c r="F20" s="146"/>
      <c r="G20" s="146"/>
      <c r="H20" s="146"/>
      <c r="I20" s="146"/>
      <c r="J20" s="146"/>
      <c r="K20" s="146"/>
    </row>
    <row r="21" spans="1:11">
      <c r="B21" s="146"/>
      <c r="C21" s="146"/>
      <c r="D21" s="146"/>
      <c r="E21" s="146"/>
      <c r="F21" s="146"/>
      <c r="G21" s="146"/>
      <c r="H21" s="146"/>
      <c r="I21" s="146"/>
      <c r="J21" s="146"/>
      <c r="K21" s="146"/>
    </row>
    <row r="22" spans="1:11" ht="15.75">
      <c r="A22" s="89" t="s">
        <v>38</v>
      </c>
      <c r="B22" s="84" t="s">
        <v>39</v>
      </c>
    </row>
    <row r="23" spans="1:11" ht="15.75">
      <c r="A23" s="90" t="s">
        <v>40</v>
      </c>
      <c r="B23" s="91" t="s">
        <v>53</v>
      </c>
      <c r="C23" s="91"/>
      <c r="D23" s="91"/>
      <c r="E23" s="91"/>
      <c r="F23" s="91"/>
      <c r="G23" s="91"/>
      <c r="H23" s="91"/>
      <c r="I23" s="91"/>
      <c r="J23" s="91"/>
      <c r="K23" s="91"/>
    </row>
    <row r="24" spans="1:11" ht="15.75">
      <c r="A24" s="90" t="s">
        <v>42</v>
      </c>
      <c r="B24" s="141" t="s">
        <v>43</v>
      </c>
      <c r="C24" s="141"/>
      <c r="D24" s="141"/>
      <c r="E24" s="141"/>
      <c r="F24" s="141"/>
      <c r="G24" s="141"/>
      <c r="H24" s="141"/>
      <c r="I24" s="141"/>
      <c r="J24" s="141"/>
      <c r="K24" s="141"/>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2578125" defaultRowHeight="15"/>
  <cols>
    <col min="1" max="1" width="26" style="95" customWidth="1"/>
    <col min="2" max="11" width="12.85546875" style="95" customWidth="1"/>
    <col min="12" max="16384" width="11.42578125" style="95"/>
  </cols>
  <sheetData>
    <row r="1" spans="1:11" ht="15" customHeight="1" thickBot="1"/>
    <row r="2" spans="1:11" s="84" customFormat="1" ht="15.75">
      <c r="A2" s="85" t="s">
        <v>50</v>
      </c>
      <c r="B2" s="85"/>
      <c r="C2" s="85"/>
      <c r="D2" s="85"/>
      <c r="E2" s="85"/>
      <c r="F2" s="85"/>
      <c r="G2" s="85"/>
      <c r="H2" s="85"/>
      <c r="I2" s="85"/>
      <c r="J2" s="85"/>
      <c r="K2" s="85"/>
    </row>
    <row r="3" spans="1:11" s="86" customFormat="1" ht="51.75" customHeight="1">
      <c r="A3" s="142" t="s">
        <v>33</v>
      </c>
      <c r="B3" s="142"/>
      <c r="C3" s="142"/>
      <c r="D3" s="142"/>
      <c r="E3" s="142"/>
      <c r="F3" s="142"/>
      <c r="G3" s="142"/>
      <c r="H3" s="142"/>
      <c r="I3" s="142"/>
      <c r="J3" s="142"/>
      <c r="K3" s="142"/>
    </row>
    <row r="4" spans="1:11" s="84" customFormat="1" ht="15.75" thickBot="1"/>
    <row r="5" spans="1:11" ht="15.75">
      <c r="A5" s="148" t="s">
        <v>34</v>
      </c>
      <c r="B5" s="148"/>
      <c r="C5" s="148"/>
      <c r="D5" s="148"/>
      <c r="E5" s="148"/>
      <c r="F5" s="148"/>
      <c r="G5" s="148"/>
      <c r="H5" s="148"/>
      <c r="I5" s="148"/>
      <c r="J5" s="148"/>
      <c r="K5" s="148"/>
    </row>
    <row r="6" spans="1:11" ht="15" customHeight="1">
      <c r="A6" s="96"/>
      <c r="B6" s="96"/>
      <c r="C6" s="96"/>
      <c r="D6" s="96"/>
      <c r="E6" s="96"/>
      <c r="F6" s="96"/>
      <c r="G6" s="96"/>
      <c r="H6" s="96"/>
      <c r="I6" s="96"/>
      <c r="J6" s="96"/>
      <c r="K6" s="96"/>
    </row>
    <row r="7" spans="1:11" s="97" customFormat="1" ht="16.350000000000001" customHeight="1">
      <c r="A7" s="149" t="s">
        <v>54</v>
      </c>
      <c r="B7" s="149"/>
      <c r="C7" s="149"/>
      <c r="D7" s="149"/>
      <c r="E7" s="149"/>
      <c r="F7" s="149"/>
      <c r="G7" s="149"/>
      <c r="H7" s="149"/>
      <c r="I7" s="149"/>
      <c r="J7" s="149"/>
      <c r="K7" s="149"/>
    </row>
    <row r="8" spans="1:11" s="97" customFormat="1" ht="15" customHeight="1">
      <c r="A8" s="98"/>
      <c r="B8" s="98"/>
      <c r="C8" s="98"/>
      <c r="D8" s="98"/>
      <c r="E8" s="98"/>
      <c r="F8" s="98"/>
      <c r="G8" s="98"/>
      <c r="H8" s="98"/>
      <c r="I8" s="98"/>
      <c r="J8" s="98"/>
      <c r="K8" s="98"/>
    </row>
    <row r="9" spans="1:11" s="97" customFormat="1" ht="13.35" customHeight="1">
      <c r="A9" s="149" t="s">
        <v>35</v>
      </c>
      <c r="B9" s="149"/>
      <c r="C9" s="149"/>
      <c r="D9" s="149"/>
      <c r="E9" s="149"/>
      <c r="F9" s="149"/>
      <c r="G9" s="149"/>
      <c r="H9" s="149"/>
      <c r="I9" s="149"/>
      <c r="J9" s="149"/>
      <c r="K9" s="149"/>
    </row>
    <row r="10" spans="1:11" s="97" customFormat="1" ht="13.35" customHeight="1">
      <c r="A10" s="149"/>
      <c r="B10" s="149"/>
      <c r="C10" s="149"/>
      <c r="D10" s="149"/>
      <c r="E10" s="149"/>
      <c r="F10" s="149"/>
      <c r="G10" s="149"/>
      <c r="H10" s="149"/>
      <c r="I10" s="149"/>
      <c r="J10" s="149"/>
      <c r="K10" s="149"/>
    </row>
    <row r="11" spans="1:11" s="97" customFormat="1" ht="13.35" customHeight="1">
      <c r="A11" s="149"/>
      <c r="B11" s="149"/>
      <c r="C11" s="149"/>
      <c r="D11" s="149"/>
      <c r="E11" s="149"/>
      <c r="F11" s="149"/>
      <c r="G11" s="149"/>
      <c r="H11" s="149"/>
      <c r="I11" s="149"/>
      <c r="J11" s="149"/>
      <c r="K11" s="149"/>
    </row>
    <row r="12" spans="1:11" s="97" customFormat="1" ht="13.35" customHeight="1">
      <c r="A12" s="149"/>
      <c r="B12" s="149"/>
      <c r="C12" s="149"/>
      <c r="D12" s="149"/>
      <c r="E12" s="149"/>
      <c r="F12" s="149"/>
      <c r="G12" s="149"/>
      <c r="H12" s="149"/>
      <c r="I12" s="149"/>
      <c r="J12" s="149"/>
      <c r="K12" s="149"/>
    </row>
    <row r="13" spans="1:11" s="97" customFormat="1">
      <c r="A13" s="149"/>
      <c r="B13" s="149"/>
      <c r="C13" s="149"/>
      <c r="D13" s="149"/>
      <c r="E13" s="149"/>
      <c r="F13" s="149"/>
      <c r="G13" s="149"/>
      <c r="H13" s="149"/>
      <c r="I13" s="149"/>
      <c r="J13" s="149"/>
      <c r="K13" s="149"/>
    </row>
    <row r="14" spans="1:11" s="97" customFormat="1">
      <c r="A14" s="99"/>
      <c r="B14" s="99"/>
      <c r="C14" s="99"/>
      <c r="D14" s="99"/>
      <c r="E14" s="99"/>
      <c r="F14" s="99"/>
      <c r="G14" s="99"/>
      <c r="H14" s="99"/>
      <c r="I14" s="99"/>
      <c r="J14" s="99"/>
      <c r="K14" s="99"/>
    </row>
    <row r="15" spans="1:11" s="97" customFormat="1" ht="17.100000000000001" customHeight="1">
      <c r="A15" s="149"/>
      <c r="B15" s="149"/>
      <c r="C15" s="149"/>
      <c r="D15" s="149"/>
      <c r="E15" s="149"/>
      <c r="F15" s="149"/>
      <c r="G15" s="149"/>
      <c r="H15" s="149"/>
      <c r="I15" s="149"/>
      <c r="J15" s="149"/>
      <c r="K15" s="149"/>
    </row>
    <row r="16" spans="1:11" s="97" customFormat="1" ht="15" customHeight="1">
      <c r="A16" s="149" t="s">
        <v>55</v>
      </c>
      <c r="B16" s="149"/>
      <c r="C16" s="149"/>
      <c r="D16" s="149"/>
      <c r="E16" s="149"/>
      <c r="F16" s="149"/>
      <c r="G16" s="149"/>
      <c r="H16" s="149"/>
      <c r="I16" s="149"/>
      <c r="J16" s="149"/>
      <c r="K16" s="149"/>
    </row>
    <row r="17" spans="1:11" ht="15" customHeight="1" thickBot="1">
      <c r="A17" s="100"/>
      <c r="B17" s="100"/>
      <c r="C17" s="100"/>
      <c r="D17" s="100"/>
      <c r="E17" s="100"/>
      <c r="F17" s="100"/>
      <c r="G17" s="100"/>
      <c r="H17" s="100"/>
      <c r="I17" s="100"/>
      <c r="J17" s="100"/>
      <c r="K17" s="100"/>
    </row>
    <row r="18" spans="1:11" ht="15.75">
      <c r="A18" s="148" t="s">
        <v>36</v>
      </c>
      <c r="B18" s="148"/>
      <c r="C18" s="148"/>
      <c r="D18" s="148"/>
      <c r="E18" s="148"/>
      <c r="F18" s="148"/>
      <c r="G18" s="148"/>
      <c r="H18" s="148"/>
      <c r="I18" s="148"/>
      <c r="J18" s="148"/>
      <c r="K18" s="148"/>
    </row>
    <row r="19" spans="1:11" ht="15" customHeight="1">
      <c r="A19" s="96"/>
      <c r="B19" s="96"/>
      <c r="C19" s="96"/>
      <c r="D19" s="96"/>
      <c r="E19" s="96"/>
      <c r="F19" s="96"/>
      <c r="G19" s="96"/>
      <c r="H19" s="96"/>
      <c r="I19" s="96"/>
      <c r="J19" s="96"/>
      <c r="K19" s="96"/>
    </row>
    <row r="20" spans="1:11">
      <c r="A20" s="150" t="s">
        <v>52</v>
      </c>
      <c r="B20" s="151" t="s">
        <v>37</v>
      </c>
      <c r="C20" s="152"/>
      <c r="D20" s="152"/>
      <c r="E20" s="152"/>
      <c r="F20" s="152"/>
      <c r="G20" s="152"/>
      <c r="H20" s="152"/>
      <c r="I20" s="152"/>
      <c r="J20" s="152"/>
      <c r="K20" s="152"/>
    </row>
    <row r="21" spans="1:11">
      <c r="A21" s="150"/>
      <c r="B21" s="152"/>
      <c r="C21" s="152"/>
      <c r="D21" s="152"/>
      <c r="E21" s="152"/>
      <c r="F21" s="152"/>
      <c r="G21" s="152"/>
      <c r="H21" s="152"/>
      <c r="I21" s="152"/>
      <c r="J21" s="152"/>
      <c r="K21" s="152"/>
    </row>
    <row r="22" spans="1:11">
      <c r="A22" s="100"/>
      <c r="B22" s="152"/>
      <c r="C22" s="152"/>
      <c r="D22" s="152"/>
      <c r="E22" s="152"/>
      <c r="F22" s="152"/>
      <c r="G22" s="152"/>
      <c r="H22" s="152"/>
      <c r="I22" s="152"/>
      <c r="J22" s="152"/>
      <c r="K22" s="152"/>
    </row>
    <row r="23" spans="1:11">
      <c r="B23" s="152"/>
      <c r="C23" s="152"/>
      <c r="D23" s="152"/>
      <c r="E23" s="152"/>
      <c r="F23" s="152"/>
      <c r="G23" s="152"/>
      <c r="H23" s="152"/>
      <c r="I23" s="152"/>
      <c r="J23" s="152"/>
      <c r="K23" s="152"/>
    </row>
    <row r="24" spans="1:11">
      <c r="B24" s="152"/>
      <c r="C24" s="152"/>
      <c r="D24" s="152"/>
      <c r="E24" s="152"/>
      <c r="F24" s="152"/>
      <c r="G24" s="152"/>
      <c r="H24" s="152"/>
      <c r="I24" s="152"/>
      <c r="J24" s="152"/>
      <c r="K24" s="152"/>
    </row>
    <row r="25" spans="1:11" ht="15.75">
      <c r="A25" s="101" t="s">
        <v>38</v>
      </c>
      <c r="B25" s="95" t="s">
        <v>39</v>
      </c>
    </row>
    <row r="26" spans="1:11" ht="15.75">
      <c r="A26" s="102" t="s">
        <v>40</v>
      </c>
      <c r="B26" s="103" t="s">
        <v>41</v>
      </c>
      <c r="C26" s="103"/>
      <c r="D26" s="103"/>
      <c r="E26" s="103"/>
      <c r="F26" s="103"/>
      <c r="G26" s="103"/>
      <c r="H26" s="103"/>
      <c r="I26" s="103"/>
      <c r="J26" s="103"/>
      <c r="K26" s="103"/>
    </row>
    <row r="27" spans="1:11" ht="15.75">
      <c r="A27" s="102" t="s">
        <v>42</v>
      </c>
      <c r="B27" s="153" t="s">
        <v>43</v>
      </c>
      <c r="C27" s="153"/>
      <c r="D27" s="153"/>
      <c r="E27" s="153"/>
      <c r="F27" s="153"/>
      <c r="G27" s="153"/>
      <c r="H27" s="153"/>
      <c r="I27" s="153"/>
      <c r="J27" s="153"/>
      <c r="K27" s="153"/>
    </row>
    <row r="28" spans="1:11" ht="15" customHeight="1" thickBot="1">
      <c r="A28" s="104"/>
      <c r="B28" s="147"/>
      <c r="C28" s="147"/>
      <c r="D28" s="147"/>
      <c r="E28" s="147"/>
      <c r="F28" s="147"/>
      <c r="G28" s="147"/>
      <c r="H28" s="147"/>
      <c r="I28" s="147"/>
      <c r="J28" s="147"/>
      <c r="K28" s="147"/>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Freya Shuttleworth</cp:lastModifiedBy>
  <cp:lastPrinted>2008-05-29T08:26:23Z</cp:lastPrinted>
  <dcterms:created xsi:type="dcterms:W3CDTF">2004-08-17T08:21:52Z</dcterms:created>
  <dcterms:modified xsi:type="dcterms:W3CDTF">2025-03-27T12:39:25Z</dcterms:modified>
</cp:coreProperties>
</file>